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kinderopvangwijzer\"/>
    </mc:Choice>
  </mc:AlternateContent>
  <workbookProtection workbookAlgorithmName="SHA-512" workbookHashValue="aKD4K75QHQY8cyBmUlByTowCQHa3EKqc5zuuyADnE0PkWNokN3KWx6HDrywFIF1iwf9UwQD+A8oZcs8qspBvSQ==" workbookSaltValue="7R+0hbeMuyu/OulGx1r5rQ==" workbookSpinCount="100000" lockStructure="1"/>
  <bookViews>
    <workbookView xWindow="0" yWindow="0" windowWidth="23040" windowHeight="7944"/>
  </bookViews>
  <sheets>
    <sheet name="Kinderopvang-Wijzer" sheetId="1" r:id="rId1"/>
    <sheet name="tabelkot2022" sheetId="2" state="hidden" r:id="rId2"/>
    <sheet name="basisinfo" sheetId="3" state="hidden" r:id="rId3"/>
  </sheets>
  <definedNames>
    <definedName name="_xlnm.Print_Area" localSheetId="0">'Kinderopvang-Wijzer'!$B$1:$H$54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2" i="3"/>
  <c r="E12" i="3"/>
  <c r="D12" i="3"/>
  <c r="F11" i="3"/>
  <c r="E11" i="3"/>
  <c r="D11" i="3"/>
  <c r="F10" i="3"/>
  <c r="E10" i="3"/>
  <c r="D10" i="3"/>
  <c r="C12" i="3"/>
  <c r="C11" i="3"/>
  <c r="C10" i="3"/>
  <c r="F13" i="3" l="1"/>
  <c r="G17" i="1" s="1"/>
  <c r="C13" i="3"/>
  <c r="D17" i="1" s="1"/>
  <c r="D16" i="1" s="1"/>
  <c r="E13" i="3"/>
  <c r="F17" i="1" s="1"/>
  <c r="F16" i="1" s="1"/>
  <c r="D13" i="3"/>
  <c r="E17" i="1" s="1"/>
  <c r="E16" i="1" s="1"/>
  <c r="C8" i="1" l="1"/>
  <c r="G18" i="1" l="1"/>
  <c r="F18" i="1"/>
  <c r="E18" i="1"/>
  <c r="D18" i="1"/>
  <c r="G22" i="1"/>
  <c r="F22" i="1"/>
  <c r="E22" i="1"/>
  <c r="D22" i="1"/>
  <c r="G19" i="1"/>
  <c r="F19" i="1"/>
  <c r="E19" i="1"/>
  <c r="D19" i="1"/>
  <c r="F2" i="3"/>
  <c r="C7" i="1"/>
  <c r="G24" i="1"/>
  <c r="G34" i="1" s="1"/>
  <c r="F24" i="1"/>
  <c r="F34" i="1" s="1"/>
  <c r="E24" i="1"/>
  <c r="E34" i="1" s="1"/>
  <c r="D24" i="1"/>
  <c r="D34" i="1" s="1"/>
  <c r="F1" i="3" l="1"/>
  <c r="D20" i="1" s="1"/>
  <c r="D21" i="1" s="1"/>
  <c r="F3" i="3"/>
  <c r="E27" i="1"/>
  <c r="E41" i="1" s="1"/>
  <c r="E20" i="1"/>
  <c r="G27" i="1"/>
  <c r="G41" i="1" s="1"/>
  <c r="E25" i="1"/>
  <c r="E39" i="1" s="1"/>
  <c r="H34" i="1"/>
  <c r="D25" i="1"/>
  <c r="D39" i="1" s="1"/>
  <c r="F27" i="1"/>
  <c r="F41" i="1" s="1"/>
  <c r="F20" i="1"/>
  <c r="F21" i="1" s="1"/>
  <c r="G20" i="1"/>
  <c r="G21" i="1" s="1"/>
  <c r="H24" i="1"/>
  <c r="G26" i="1" l="1"/>
  <c r="G40" i="1" s="1"/>
  <c r="F26" i="1"/>
  <c r="F40" i="1" s="1"/>
  <c r="D26" i="1"/>
  <c r="D40" i="1" s="1"/>
  <c r="E21" i="1"/>
  <c r="E26" i="1" s="1"/>
  <c r="G25" i="1"/>
  <c r="G39" i="1" s="1"/>
  <c r="F25" i="1"/>
  <c r="F39" i="1" s="1"/>
  <c r="D27" i="1"/>
  <c r="E40" i="1" l="1"/>
  <c r="H40" i="1" s="1"/>
  <c r="E29" i="1"/>
  <c r="E30" i="1" s="1"/>
  <c r="E35" i="1" s="1"/>
  <c r="E36" i="1" s="1"/>
  <c r="H39" i="1"/>
  <c r="G29" i="1"/>
  <c r="G30" i="1" s="1"/>
  <c r="G35" i="1" s="1"/>
  <c r="G36" i="1" s="1"/>
  <c r="H25" i="1"/>
  <c r="D29" i="1"/>
  <c r="D30" i="1" s="1"/>
  <c r="H27" i="1"/>
  <c r="D41" i="1"/>
  <c r="H41" i="1" s="1"/>
  <c r="F29" i="1"/>
  <c r="H26" i="1"/>
  <c r="E42" i="1" l="1"/>
  <c r="E43" i="1" s="1"/>
  <c r="D42" i="1"/>
  <c r="D43" i="1" s="1"/>
  <c r="H29" i="1"/>
  <c r="F30" i="1"/>
  <c r="H30" i="1" s="1"/>
  <c r="G42" i="1"/>
  <c r="G43" i="1" s="1"/>
  <c r="G46" i="1" s="1"/>
  <c r="D35" i="1"/>
  <c r="D45" i="1" l="1"/>
  <c r="D46" i="1" s="1"/>
  <c r="E45" i="1"/>
  <c r="E46" i="1" s="1"/>
  <c r="G45" i="1"/>
  <c r="F42" i="1"/>
  <c r="F35" i="1"/>
  <c r="F36" i="1" s="1"/>
  <c r="D36" i="1"/>
  <c r="H35" i="1" l="1"/>
  <c r="H36" i="1" s="1"/>
  <c r="F43" i="1"/>
  <c r="H42" i="1"/>
  <c r="H43" i="1" s="1"/>
  <c r="F45" i="1" l="1"/>
  <c r="F46" i="1" s="1"/>
  <c r="H45" i="1"/>
  <c r="H46" i="1" s="1"/>
</calcChain>
</file>

<file path=xl/sharedStrings.xml><?xml version="1.0" encoding="utf-8"?>
<sst xmlns="http://schemas.openxmlformats.org/spreadsheetml/2006/main" count="73" uniqueCount="63">
  <si>
    <t>Toetsingsinkomen (gezamenlijk) tot en met</t>
  </si>
  <si>
    <t>Percentage kinderopvangtoeslag 1e kind</t>
  </si>
  <si>
    <t>Percentage kinderopvangtoeslag 2e en volgend kind</t>
  </si>
  <si>
    <t>Kind 1</t>
  </si>
  <si>
    <t>Kind 2</t>
  </si>
  <si>
    <t>Kind 3</t>
  </si>
  <si>
    <t>Aantal uur per maand</t>
  </si>
  <si>
    <t>Kind 4</t>
  </si>
  <si>
    <t>Totaal</t>
  </si>
  <si>
    <t>Uurtarief kinderopvangorganisatie</t>
  </si>
  <si>
    <t>Basisinformatie</t>
  </si>
  <si>
    <t>Maximum uurtarief belastingdienst</t>
  </si>
  <si>
    <t>Vergoeding % volgens tabel kinderopvangtoeslag</t>
  </si>
  <si>
    <t>Maandelijkse factuur kinderopvang</t>
  </si>
  <si>
    <t>Niet voor in aanmerking komend (uurtarief)</t>
  </si>
  <si>
    <t>Niet voor in aanmerking komend (arbeidsuren)</t>
  </si>
  <si>
    <t>Arbeidsuren per week (minst-werkende partner)</t>
  </si>
  <si>
    <t>Maximaal kinderopvang uren volgens arbeidsuren</t>
  </si>
  <si>
    <t>Niet voor in aanmerking komend (boven maximum)</t>
  </si>
  <si>
    <t>Beschikbare uren kinderdagverblijf p/mnd</t>
  </si>
  <si>
    <t>Beschikbare uren buitenschoolse opvang p/mnd</t>
  </si>
  <si>
    <t>Niet in aanmerking komende kinderopvanguren / tekort arbeidsuren</t>
  </si>
  <si>
    <t>Niet in aanmerking komende kinderopvanguren / boven maximum</t>
  </si>
  <si>
    <t xml:space="preserve">Te hanteren uuratief </t>
  </si>
  <si>
    <t>Basis uren niet boven maximum</t>
  </si>
  <si>
    <t>Vergoeding kinderopvangtoeslag</t>
  </si>
  <si>
    <t>Berekening eigen bijdrage</t>
  </si>
  <si>
    <t>Totaal kosten factuur kinderopvang</t>
  </si>
  <si>
    <t>Netto eigen bijdrage</t>
  </si>
  <si>
    <t>Specificatie eigen bijdrage</t>
  </si>
  <si>
    <t>Eigen bijdrage</t>
  </si>
  <si>
    <t>Fiscaal jaarinkomen huishouden</t>
  </si>
  <si>
    <t>Toetsingsinkomen(gezamenlijk)vanaf</t>
  </si>
  <si>
    <t>Aandeel in bruto kosten kinderopvang</t>
  </si>
  <si>
    <t>Bijdrage kinderopvangtoeslag</t>
  </si>
  <si>
    <t>www.kinderopvang-wijzer.nl</t>
  </si>
  <si>
    <t>-----&gt; selecteer</t>
  </si>
  <si>
    <t>Opvangsoort</t>
  </si>
  <si>
    <t>-----&gt; vul in</t>
  </si>
  <si>
    <t>&lt;---- vul in</t>
  </si>
  <si>
    <t>Let op Kind 1 = het kind met hoogste aantal kinderopvang uren</t>
  </si>
  <si>
    <t>Op zoek naar informatie over de kinderopvang of kinderopvangtoeslag :</t>
  </si>
  <si>
    <t>Op zoek naar een locatie kinderopvang</t>
  </si>
  <si>
    <t>KDV 0-4</t>
  </si>
  <si>
    <t>BSO 4-13</t>
  </si>
  <si>
    <t>Het fiscaal jaarinkomen van het huishouden</t>
  </si>
  <si>
    <t>Niet voor KOT in aanmerking komend (uurtarief)</t>
  </si>
  <si>
    <t>Niet voor KOT in aanmerking komend (arbeidsuren)</t>
  </si>
  <si>
    <t>Niet voor KOT in aanmerking komend (boven maximum)</t>
  </si>
  <si>
    <t>In aanmerking komend voor berekening kinderopvangtoeslag</t>
  </si>
  <si>
    <t>Indicatie kinderopvangtoeslag per maand</t>
  </si>
  <si>
    <t>Volg ons ook op Facebook</t>
  </si>
  <si>
    <t>Aan deze berekening voor het jaar 2022 kunnen geen rechten worden ontleend, het betreft een indicatie. Wijzigingen voorbehouden</t>
  </si>
  <si>
    <t>hanteren tarief</t>
  </si>
  <si>
    <t>Gastouder 0-13</t>
  </si>
  <si>
    <t>Bereken je netto eigen bijdrage kinderopvangkosten 2022 - bijdrage kinderopvangtoeslag - per maand -Tarieven en tabel over 2022 zijn nog niet definitief vastgesteld</t>
  </si>
  <si>
    <t>Volg ons ook op Instagram</t>
  </si>
  <si>
    <t>https://www.instagram.com/kinderopvangwijzer/</t>
  </si>
  <si>
    <t>Versie 1.0 d.d. 28-05-2021</t>
  </si>
  <si>
    <t xml:space="preserve">Volg je opleiding/traject naar werk ? Vul dan 40 in </t>
  </si>
  <si>
    <t>https://www.kinderopvang-wijzer.nl/info-categorie/kinderopvangtoeslag/</t>
  </si>
  <si>
    <t>https://www.kinderopvang-wijzer.nl/</t>
  </si>
  <si>
    <t>https://www.facebook.com/kinderopvangwijzer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</si>
</sst>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u val="singleAccounting"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Segoe UI Histor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4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44" fontId="2" fillId="0" borderId="0" xfId="0" applyNumberFormat="1" applyFont="1"/>
    <xf numFmtId="0" fontId="2" fillId="0" borderId="0" xfId="0" applyFont="1" applyBorder="1"/>
    <xf numFmtId="42" fontId="2" fillId="0" borderId="8" xfId="0" applyNumberFormat="1" applyFont="1" applyBorder="1"/>
    <xf numFmtId="0" fontId="2" fillId="0" borderId="7" xfId="0" applyFont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42" fontId="6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" fontId="6" fillId="0" borderId="0" xfId="0" applyNumberFormat="1" applyFont="1"/>
    <xf numFmtId="0" fontId="9" fillId="0" borderId="0" xfId="0" applyFont="1"/>
    <xf numFmtId="0" fontId="6" fillId="0" borderId="0" xfId="0" applyFont="1" applyProtection="1">
      <protection locked="0"/>
    </xf>
    <xf numFmtId="0" fontId="9" fillId="0" borderId="0" xfId="0" quotePrefix="1" applyFont="1"/>
    <xf numFmtId="0" fontId="6" fillId="0" borderId="0" xfId="0" applyFont="1" applyProtection="1">
      <protection hidden="1"/>
    </xf>
    <xf numFmtId="44" fontId="6" fillId="0" borderId="0" xfId="0" applyNumberFormat="1" applyFont="1" applyProtection="1">
      <protection hidden="1"/>
    </xf>
    <xf numFmtId="42" fontId="6" fillId="0" borderId="0" xfId="0" applyNumberFormat="1" applyFont="1" applyProtection="1">
      <protection hidden="1"/>
    </xf>
    <xf numFmtId="2" fontId="6" fillId="0" borderId="0" xfId="0" applyNumberFormat="1" applyFont="1" applyProtection="1">
      <protection hidden="1"/>
    </xf>
    <xf numFmtId="4" fontId="6" fillId="0" borderId="0" xfId="0" applyNumberFormat="1" applyFont="1" applyProtection="1">
      <protection hidden="1"/>
    </xf>
    <xf numFmtId="10" fontId="6" fillId="0" borderId="0" xfId="0" applyNumberFormat="1" applyFont="1" applyProtection="1">
      <protection hidden="1"/>
    </xf>
    <xf numFmtId="42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42" fontId="5" fillId="0" borderId="0" xfId="0" applyNumberFormat="1" applyFont="1" applyProtection="1">
      <protection hidden="1"/>
    </xf>
    <xf numFmtId="42" fontId="10" fillId="0" borderId="0" xfId="0" applyNumberFormat="1" applyFont="1" applyProtection="1">
      <protection hidden="1"/>
    </xf>
    <xf numFmtId="0" fontId="6" fillId="0" borderId="7" xfId="0" applyFont="1" applyBorder="1" applyAlignment="1"/>
    <xf numFmtId="0" fontId="6" fillId="0" borderId="0" xfId="0" applyFont="1" applyBorder="1" applyAlignment="1"/>
    <xf numFmtId="0" fontId="6" fillId="0" borderId="8" xfId="0" applyFont="1" applyBorder="1" applyAlignment="1"/>
    <xf numFmtId="0" fontId="6" fillId="0" borderId="4" xfId="0" applyFont="1" applyFill="1" applyBorder="1" applyAlignment="1"/>
    <xf numFmtId="0" fontId="6" fillId="0" borderId="5" xfId="0" applyFont="1" applyBorder="1"/>
    <xf numFmtId="42" fontId="6" fillId="3" borderId="0" xfId="0" applyNumberFormat="1" applyFont="1" applyFill="1" applyProtection="1">
      <protection locked="0"/>
    </xf>
    <xf numFmtId="2" fontId="6" fillId="3" borderId="0" xfId="0" applyNumberFormat="1" applyFont="1" applyFill="1" applyProtection="1">
      <protection locked="0"/>
    </xf>
    <xf numFmtId="44" fontId="6" fillId="3" borderId="0" xfId="0" applyNumberFormat="1" applyFont="1" applyFill="1" applyProtection="1">
      <protection locked="0"/>
    </xf>
    <xf numFmtId="44" fontId="4" fillId="0" borderId="0" xfId="0" applyNumberFormat="1" applyFont="1"/>
    <xf numFmtId="0" fontId="4" fillId="0" borderId="0" xfId="0" applyFont="1"/>
    <xf numFmtId="0" fontId="11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" fillId="2" borderId="4" xfId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1" applyBorder="1" applyProtection="1">
      <protection locked="0" hidden="1"/>
    </xf>
    <xf numFmtId="0" fontId="3" fillId="0" borderId="0" xfId="0" applyFont="1" applyBorder="1"/>
    <xf numFmtId="0" fontId="6" fillId="0" borderId="7" xfId="0" applyFont="1" applyFill="1" applyBorder="1" applyAlignment="1"/>
    <xf numFmtId="42" fontId="6" fillId="0" borderId="8" xfId="0" applyNumberFormat="1" applyFont="1" applyBorder="1"/>
    <xf numFmtId="0" fontId="2" fillId="0" borderId="5" xfId="0" applyFont="1" applyBorder="1"/>
    <xf numFmtId="42" fontId="2" fillId="0" borderId="6" xfId="0" applyNumberFormat="1" applyFont="1" applyBorder="1"/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3" borderId="0" xfId="0" applyFont="1" applyFill="1" applyProtection="1">
      <protection locked="0"/>
    </xf>
    <xf numFmtId="0" fontId="5" fillId="4" borderId="2" xfId="0" applyFont="1" applyFill="1" applyBorder="1" applyProtection="1">
      <protection hidden="1"/>
    </xf>
    <xf numFmtId="0" fontId="6" fillId="4" borderId="1" xfId="0" applyFont="1" applyFill="1" applyBorder="1" applyProtection="1">
      <protection hidden="1"/>
    </xf>
    <xf numFmtId="42" fontId="6" fillId="4" borderId="1" xfId="0" applyNumberFormat="1" applyFont="1" applyFill="1" applyBorder="1" applyProtection="1">
      <protection hidden="1"/>
    </xf>
    <xf numFmtId="42" fontId="6" fillId="4" borderId="3" xfId="0" applyNumberFormat="1" applyFont="1" applyFill="1" applyBorder="1" applyProtection="1">
      <protection hidden="1"/>
    </xf>
    <xf numFmtId="0" fontId="6" fillId="4" borderId="7" xfId="0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42" fontId="6" fillId="4" borderId="0" xfId="0" applyNumberFormat="1" applyFont="1" applyFill="1" applyBorder="1" applyProtection="1">
      <protection hidden="1"/>
    </xf>
    <xf numFmtId="42" fontId="6" fillId="4" borderId="8" xfId="0" applyNumberFormat="1" applyFont="1" applyFill="1" applyBorder="1" applyProtection="1">
      <protection hidden="1"/>
    </xf>
    <xf numFmtId="42" fontId="10" fillId="4" borderId="0" xfId="0" applyNumberFormat="1" applyFont="1" applyFill="1" applyBorder="1" applyProtection="1">
      <protection hidden="1"/>
    </xf>
    <xf numFmtId="42" fontId="10" fillId="4" borderId="8" xfId="0" applyNumberFormat="1" applyFont="1" applyFill="1" applyBorder="1" applyProtection="1">
      <protection hidden="1"/>
    </xf>
    <xf numFmtId="0" fontId="5" fillId="4" borderId="7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42" fontId="5" fillId="4" borderId="0" xfId="0" applyNumberFormat="1" applyFont="1" applyFill="1" applyBorder="1" applyProtection="1">
      <protection hidden="1"/>
    </xf>
    <xf numFmtId="42" fontId="5" fillId="4" borderId="8" xfId="0" applyNumberFormat="1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6" fillId="4" borderId="5" xfId="0" applyFont="1" applyFill="1" applyBorder="1" applyProtection="1">
      <protection hidden="1"/>
    </xf>
    <xf numFmtId="42" fontId="5" fillId="4" borderId="5" xfId="0" applyNumberFormat="1" applyFont="1" applyFill="1" applyBorder="1" applyProtection="1">
      <protection hidden="1"/>
    </xf>
    <xf numFmtId="42" fontId="5" fillId="4" borderId="6" xfId="0" applyNumberFormat="1" applyFont="1" applyFill="1" applyBorder="1" applyProtection="1">
      <protection hidden="1"/>
    </xf>
    <xf numFmtId="0" fontId="1" fillId="0" borderId="0" xfId="1" applyBorder="1" applyAlignment="1" applyProtection="1">
      <protection locked="0" hidden="1"/>
    </xf>
    <xf numFmtId="0" fontId="1" fillId="0" borderId="5" xfId="1" applyBorder="1" applyProtection="1">
      <protection locked="0"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kinderopvangwijzer" TargetMode="External"/><Relationship Id="rId2" Type="http://schemas.openxmlformats.org/officeDocument/2006/relationships/hyperlink" Target="https://www.kinderopvang-wijzer.nl/" TargetMode="External"/><Relationship Id="rId1" Type="http://schemas.openxmlformats.org/officeDocument/2006/relationships/hyperlink" Target="http://www.kinderopvang-wijzer.n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tagram.com/kinderopvangwijz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D12" sqref="D12"/>
    </sheetView>
  </sheetViews>
  <sheetFormatPr defaultColWidth="0" defaultRowHeight="16.8" zeroHeight="1" x14ac:dyDescent="0.4"/>
  <cols>
    <col min="1" max="1" width="8.88671875" style="6" customWidth="1"/>
    <col min="2" max="2" width="41.109375" style="12" bestFit="1" customWidth="1"/>
    <col min="3" max="3" width="15.33203125" style="10" customWidth="1"/>
    <col min="4" max="7" width="15.77734375" style="10" customWidth="1"/>
    <col min="8" max="8" width="12.77734375" style="11" customWidth="1"/>
    <col min="9" max="9" width="5.88671875" style="6" customWidth="1"/>
    <col min="10" max="16384" width="8.88671875" style="6" hidden="1"/>
  </cols>
  <sheetData>
    <row r="1" spans="2:8" ht="40.200000000000003" customHeight="1" x14ac:dyDescent="0.4">
      <c r="B1" s="43" t="s">
        <v>55</v>
      </c>
      <c r="C1" s="44"/>
      <c r="D1" s="44"/>
      <c r="E1" s="44"/>
      <c r="F1" s="44"/>
      <c r="G1" s="44"/>
      <c r="H1" s="45"/>
    </row>
    <row r="2" spans="2:8" ht="18.600000000000001" x14ac:dyDescent="0.4">
      <c r="B2" s="46" t="s">
        <v>35</v>
      </c>
      <c r="C2" s="47"/>
      <c r="D2" s="47"/>
      <c r="E2" s="47"/>
      <c r="F2" s="47"/>
      <c r="G2" s="47"/>
      <c r="H2" s="48"/>
    </row>
    <row r="3" spans="2:8" x14ac:dyDescent="0.4">
      <c r="B3" s="6"/>
      <c r="C3" s="6"/>
      <c r="D3" s="6"/>
      <c r="E3" s="6"/>
      <c r="F3" s="6"/>
      <c r="G3" s="6"/>
      <c r="H3" s="7"/>
    </row>
    <row r="4" spans="2:8" x14ac:dyDescent="0.4">
      <c r="B4" s="14" t="s">
        <v>10</v>
      </c>
      <c r="C4" s="15"/>
      <c r="D4" s="15"/>
      <c r="E4" s="15"/>
      <c r="F4" s="15"/>
      <c r="G4" s="15"/>
      <c r="H4" s="16"/>
    </row>
    <row r="5" spans="2:8" x14ac:dyDescent="0.4">
      <c r="B5" s="15" t="s">
        <v>31</v>
      </c>
      <c r="C5" s="38">
        <v>100000</v>
      </c>
      <c r="D5" s="17" t="s">
        <v>39</v>
      </c>
      <c r="E5" s="18" t="s">
        <v>45</v>
      </c>
      <c r="F5" s="15"/>
      <c r="G5" s="15"/>
      <c r="H5" s="16"/>
    </row>
    <row r="6" spans="2:8" ht="18" customHeight="1" x14ac:dyDescent="0.4">
      <c r="B6" s="15" t="s">
        <v>16</v>
      </c>
      <c r="C6" s="39">
        <v>0</v>
      </c>
      <c r="D6" s="17" t="s">
        <v>39</v>
      </c>
      <c r="E6" s="62" t="s">
        <v>59</v>
      </c>
      <c r="F6" s="62"/>
      <c r="G6" s="62"/>
      <c r="H6" s="62"/>
    </row>
    <row r="7" spans="2:8" hidden="1" x14ac:dyDescent="0.4">
      <c r="B7" s="15" t="s">
        <v>19</v>
      </c>
      <c r="C7" s="19">
        <f>(C$6*52)*1.4/12</f>
        <v>0</v>
      </c>
      <c r="D7" s="15"/>
      <c r="E7" s="15"/>
      <c r="F7" s="15"/>
      <c r="G7" s="15"/>
      <c r="H7" s="16"/>
    </row>
    <row r="8" spans="2:8" hidden="1" x14ac:dyDescent="0.4">
      <c r="B8" s="15" t="s">
        <v>20</v>
      </c>
      <c r="C8" s="19">
        <f>(C$6*52)*1.4/12</f>
        <v>0</v>
      </c>
      <c r="D8" s="15"/>
      <c r="E8" s="15"/>
      <c r="F8" s="15"/>
      <c r="G8" s="15"/>
      <c r="H8" s="16"/>
    </row>
    <row r="9" spans="2:8" x14ac:dyDescent="0.4">
      <c r="B9" s="15"/>
      <c r="C9" s="15"/>
      <c r="D9" s="15"/>
      <c r="E9" s="15"/>
      <c r="F9" s="15"/>
      <c r="G9" s="15"/>
      <c r="H9" s="16"/>
    </row>
    <row r="10" spans="2:8" x14ac:dyDescent="0.4">
      <c r="B10" s="15"/>
      <c r="C10" s="15"/>
      <c r="D10" s="20" t="s">
        <v>40</v>
      </c>
      <c r="E10" s="15"/>
      <c r="F10" s="15"/>
      <c r="G10" s="15"/>
      <c r="H10" s="16"/>
    </row>
    <row r="11" spans="2:8" x14ac:dyDescent="0.4">
      <c r="B11" s="15"/>
      <c r="C11" s="15"/>
      <c r="D11" s="21" t="s">
        <v>3</v>
      </c>
      <c r="E11" s="21" t="s">
        <v>4</v>
      </c>
      <c r="F11" s="21" t="s">
        <v>5</v>
      </c>
      <c r="G11" s="21" t="s">
        <v>7</v>
      </c>
      <c r="H11" s="16"/>
    </row>
    <row r="12" spans="2:8" x14ac:dyDescent="0.4">
      <c r="B12" s="15" t="s">
        <v>37</v>
      </c>
      <c r="C12" s="22" t="s">
        <v>36</v>
      </c>
      <c r="D12" s="63"/>
      <c r="E12" s="63"/>
      <c r="F12" s="63"/>
      <c r="G12" s="63"/>
      <c r="H12" s="16"/>
    </row>
    <row r="13" spans="2:8" x14ac:dyDescent="0.4">
      <c r="B13" s="15" t="s">
        <v>6</v>
      </c>
      <c r="C13" s="22" t="s">
        <v>38</v>
      </c>
      <c r="D13" s="39">
        <v>0</v>
      </c>
      <c r="E13" s="39">
        <v>0</v>
      </c>
      <c r="F13" s="39">
        <v>0</v>
      </c>
      <c r="G13" s="39">
        <v>0</v>
      </c>
      <c r="H13" s="16"/>
    </row>
    <row r="14" spans="2:8" x14ac:dyDescent="0.4">
      <c r="B14" s="15" t="s">
        <v>9</v>
      </c>
      <c r="C14" s="22" t="s">
        <v>38</v>
      </c>
      <c r="D14" s="40">
        <v>5</v>
      </c>
      <c r="E14" s="40">
        <v>5</v>
      </c>
      <c r="F14" s="40">
        <v>5</v>
      </c>
      <c r="G14" s="40">
        <v>5</v>
      </c>
      <c r="H14" s="16"/>
    </row>
    <row r="15" spans="2:8" x14ac:dyDescent="0.4">
      <c r="B15" s="15"/>
      <c r="C15" s="15"/>
      <c r="D15" s="15"/>
      <c r="E15" s="15"/>
      <c r="F15" s="15"/>
      <c r="G15" s="15"/>
      <c r="H15" s="16"/>
    </row>
    <row r="16" spans="2:8" x14ac:dyDescent="0.4">
      <c r="B16" s="23" t="s">
        <v>11</v>
      </c>
      <c r="C16" s="23"/>
      <c r="D16" s="24">
        <f>+D17</f>
        <v>0</v>
      </c>
      <c r="E16" s="24">
        <f t="shared" ref="E16:G16" si="0">+E17</f>
        <v>0</v>
      </c>
      <c r="F16" s="24">
        <f t="shared" si="0"/>
        <v>0</v>
      </c>
      <c r="G16" s="24">
        <f t="shared" si="0"/>
        <v>0</v>
      </c>
      <c r="H16" s="25"/>
    </row>
    <row r="17" spans="2:9" hidden="1" x14ac:dyDescent="0.4">
      <c r="B17" s="23" t="s">
        <v>23</v>
      </c>
      <c r="C17" s="23"/>
      <c r="D17" s="24">
        <f>+basisinfo!C13</f>
        <v>0</v>
      </c>
      <c r="E17" s="24">
        <f>+basisinfo!D13</f>
        <v>0</v>
      </c>
      <c r="F17" s="24">
        <f>+basisinfo!E13</f>
        <v>0</v>
      </c>
      <c r="G17" s="24">
        <f>+basisinfo!F13</f>
        <v>0</v>
      </c>
      <c r="H17" s="25"/>
    </row>
    <row r="18" spans="2:9" x14ac:dyDescent="0.4">
      <c r="B18" s="23" t="s">
        <v>12</v>
      </c>
      <c r="C18" s="23"/>
      <c r="D18" s="26">
        <f>VLOOKUP($C$5,tabelkot2022!$A$2:$D$71,3)</f>
        <v>50.9</v>
      </c>
      <c r="E18" s="26">
        <f>VLOOKUP($C$5,tabelkot2022!$A$2:$D$71,4)</f>
        <v>87.5</v>
      </c>
      <c r="F18" s="26">
        <f>VLOOKUP($C$5,tabelkot2022!$A$2:$D$71,4)</f>
        <v>87.5</v>
      </c>
      <c r="G18" s="26">
        <f>VLOOKUP($C$5,tabelkot2022!$A$2:$D$71,4)</f>
        <v>87.5</v>
      </c>
      <c r="H18" s="25"/>
    </row>
    <row r="19" spans="2:9" hidden="1" x14ac:dyDescent="0.4">
      <c r="B19" s="23" t="s">
        <v>24</v>
      </c>
      <c r="C19" s="23"/>
      <c r="D19" s="26">
        <f>IF(D13&gt;230,230,D13)</f>
        <v>0</v>
      </c>
      <c r="E19" s="26">
        <f t="shared" ref="E19:G19" si="1">IF(E13&gt;230,230,E13)</f>
        <v>0</v>
      </c>
      <c r="F19" s="26">
        <f t="shared" si="1"/>
        <v>0</v>
      </c>
      <c r="G19" s="26">
        <f t="shared" si="1"/>
        <v>0</v>
      </c>
      <c r="H19" s="25"/>
    </row>
    <row r="20" spans="2:9" ht="16.2" hidden="1" customHeight="1" x14ac:dyDescent="0.4">
      <c r="B20" s="23" t="s">
        <v>17</v>
      </c>
      <c r="C20" s="23"/>
      <c r="D20" s="27">
        <f>IF(D12=basisinfo!$A$1,basisinfo!$F$1,basisinfo!$F$2)</f>
        <v>0</v>
      </c>
      <c r="E20" s="27">
        <f>IF(E12=basisinfo!$A$1,basisinfo!$F$1,basisinfo!$F$2)</f>
        <v>0</v>
      </c>
      <c r="F20" s="27">
        <f>IF(F12=basisinfo!$A$1,basisinfo!$F$1,basisinfo!$F$2)</f>
        <v>0</v>
      </c>
      <c r="G20" s="27">
        <f>IF(G12=basisinfo!$A$1,basisinfo!$F$1,basisinfo!$F$2)</f>
        <v>0</v>
      </c>
      <c r="H20" s="25"/>
    </row>
    <row r="21" spans="2:9" ht="16.2" hidden="1" customHeight="1" x14ac:dyDescent="0.4">
      <c r="B21" s="23" t="s">
        <v>21</v>
      </c>
      <c r="C21" s="23"/>
      <c r="D21" s="27">
        <f>IF(D20&gt;D19,0,D19-D20)</f>
        <v>0</v>
      </c>
      <c r="E21" s="27">
        <f>IF(E20&gt;E19,0,E19-E20)</f>
        <v>0</v>
      </c>
      <c r="F21" s="27">
        <f>IF(F20&gt;F19,0,F19-F20)</f>
        <v>0</v>
      </c>
      <c r="G21" s="27">
        <f>IF(G20&gt;G19,0,G19-G20)</f>
        <v>0</v>
      </c>
      <c r="H21" s="25"/>
    </row>
    <row r="22" spans="2:9" hidden="1" x14ac:dyDescent="0.4">
      <c r="B22" s="23" t="s">
        <v>22</v>
      </c>
      <c r="C22" s="23"/>
      <c r="D22" s="26">
        <f>IF(D13&gt;230,D13-230,0)</f>
        <v>0</v>
      </c>
      <c r="E22" s="26">
        <f>IF(E13&gt;230,E13-230,0)</f>
        <v>0</v>
      </c>
      <c r="F22" s="26">
        <f>IF(F13&gt;230,F13-230,0)</f>
        <v>0</v>
      </c>
      <c r="G22" s="26">
        <f>IF(G13&gt;230,G13-230,0)</f>
        <v>0</v>
      </c>
      <c r="H22" s="25"/>
    </row>
    <row r="23" spans="2:9" x14ac:dyDescent="0.4">
      <c r="B23" s="23"/>
      <c r="C23" s="23"/>
      <c r="D23" s="28"/>
      <c r="E23" s="28"/>
      <c r="F23" s="28"/>
      <c r="G23" s="28"/>
      <c r="H23" s="29" t="s">
        <v>8</v>
      </c>
    </row>
    <row r="24" spans="2:9" x14ac:dyDescent="0.4">
      <c r="B24" s="30" t="s">
        <v>13</v>
      </c>
      <c r="C24" s="30"/>
      <c r="D24" s="31">
        <f>D13*D14</f>
        <v>0</v>
      </c>
      <c r="E24" s="31">
        <f>E13*E14</f>
        <v>0</v>
      </c>
      <c r="F24" s="31">
        <f>F13*F14</f>
        <v>0</v>
      </c>
      <c r="G24" s="31">
        <f>G13*G14</f>
        <v>0</v>
      </c>
      <c r="H24" s="31">
        <f>SUM(D24:G24)</f>
        <v>0</v>
      </c>
    </row>
    <row r="25" spans="2:9" x14ac:dyDescent="0.4">
      <c r="B25" s="23" t="s">
        <v>46</v>
      </c>
      <c r="C25" s="23"/>
      <c r="D25" s="25">
        <f>IF(D14&gt;D16,D13*(D14-D17),0)</f>
        <v>0</v>
      </c>
      <c r="E25" s="25">
        <f>IF(E14&gt;E16,E13*(E14-E17),0)</f>
        <v>0</v>
      </c>
      <c r="F25" s="25">
        <f>IF(F14&gt;F16,F13*(F14-F17),0)</f>
        <v>0</v>
      </c>
      <c r="G25" s="25">
        <f>IF(G14&gt;G16,G13*(G14-G17),0)</f>
        <v>0</v>
      </c>
      <c r="H25" s="25">
        <f>SUM(D25:G25)</f>
        <v>0</v>
      </c>
    </row>
    <row r="26" spans="2:9" x14ac:dyDescent="0.4">
      <c r="B26" s="23" t="s">
        <v>47</v>
      </c>
      <c r="C26" s="23"/>
      <c r="D26" s="25">
        <f>+D21*D17</f>
        <v>0</v>
      </c>
      <c r="E26" s="25">
        <f t="shared" ref="E26:G26" si="2">+E21*E17</f>
        <v>0</v>
      </c>
      <c r="F26" s="25">
        <f t="shared" si="2"/>
        <v>0</v>
      </c>
      <c r="G26" s="25">
        <f t="shared" si="2"/>
        <v>0</v>
      </c>
      <c r="H26" s="25">
        <f t="shared" ref="H26:H27" si="3">SUM(D26:G26)</f>
        <v>0</v>
      </c>
    </row>
    <row r="27" spans="2:9" x14ac:dyDescent="0.4">
      <c r="B27" s="23" t="s">
        <v>48</v>
      </c>
      <c r="C27" s="23"/>
      <c r="D27" s="32">
        <f>D22*D17</f>
        <v>0</v>
      </c>
      <c r="E27" s="32">
        <f>E22*E17</f>
        <v>0</v>
      </c>
      <c r="F27" s="32">
        <f>F22*F17</f>
        <v>0</v>
      </c>
      <c r="G27" s="32">
        <f>G22*G17</f>
        <v>0</v>
      </c>
      <c r="H27" s="32">
        <f t="shared" si="3"/>
        <v>0</v>
      </c>
    </row>
    <row r="28" spans="2:9" x14ac:dyDescent="0.4">
      <c r="B28" s="23"/>
      <c r="C28" s="23"/>
      <c r="D28" s="25"/>
      <c r="E28" s="25"/>
      <c r="F28" s="25"/>
      <c r="G28" s="25"/>
      <c r="H28" s="25"/>
      <c r="I28" s="9"/>
    </row>
    <row r="29" spans="2:9" x14ac:dyDescent="0.4">
      <c r="B29" s="30" t="s">
        <v>49</v>
      </c>
      <c r="C29" s="30"/>
      <c r="D29" s="31">
        <f>D24-D25-D26-D27</f>
        <v>0</v>
      </c>
      <c r="E29" s="31">
        <f t="shared" ref="E29:G29" si="4">E24-E25-E26-E27</f>
        <v>0</v>
      </c>
      <c r="F29" s="31">
        <f t="shared" si="4"/>
        <v>0</v>
      </c>
      <c r="G29" s="31">
        <f t="shared" si="4"/>
        <v>0</v>
      </c>
      <c r="H29" s="31">
        <f>SUM(D29:G29)</f>
        <v>0</v>
      </c>
    </row>
    <row r="30" spans="2:9" x14ac:dyDescent="0.4">
      <c r="B30" s="23" t="s">
        <v>50</v>
      </c>
      <c r="C30" s="23"/>
      <c r="D30" s="25">
        <f>D29*D18%</f>
        <v>0</v>
      </c>
      <c r="E30" s="25">
        <f>E29*E18%</f>
        <v>0</v>
      </c>
      <c r="F30" s="25">
        <f>F29*F18%</f>
        <v>0</v>
      </c>
      <c r="G30" s="25">
        <f>G29*G18%</f>
        <v>0</v>
      </c>
      <c r="H30" s="25">
        <f>SUM(D30:G30)</f>
        <v>0</v>
      </c>
    </row>
    <row r="31" spans="2:9" x14ac:dyDescent="0.4">
      <c r="B31" s="23"/>
      <c r="C31" s="23"/>
      <c r="D31" s="25"/>
      <c r="E31" s="25"/>
      <c r="F31" s="25"/>
      <c r="G31" s="25"/>
      <c r="H31" s="25"/>
    </row>
    <row r="32" spans="2:9" x14ac:dyDescent="0.4">
      <c r="B32" s="23"/>
      <c r="C32" s="23"/>
      <c r="D32" s="25"/>
      <c r="E32" s="25"/>
      <c r="F32" s="25"/>
      <c r="G32" s="25"/>
      <c r="H32" s="25"/>
    </row>
    <row r="33" spans="2:8" x14ac:dyDescent="0.4">
      <c r="B33" s="64" t="s">
        <v>26</v>
      </c>
      <c r="C33" s="65"/>
      <c r="D33" s="66"/>
      <c r="E33" s="66"/>
      <c r="F33" s="66"/>
      <c r="G33" s="66"/>
      <c r="H33" s="67"/>
    </row>
    <row r="34" spans="2:8" x14ac:dyDescent="0.4">
      <c r="B34" s="68" t="s">
        <v>27</v>
      </c>
      <c r="C34" s="69"/>
      <c r="D34" s="70">
        <f>+D24</f>
        <v>0</v>
      </c>
      <c r="E34" s="70">
        <f t="shared" ref="E34:G34" si="5">+E24</f>
        <v>0</v>
      </c>
      <c r="F34" s="70">
        <f t="shared" si="5"/>
        <v>0</v>
      </c>
      <c r="G34" s="70">
        <f t="shared" si="5"/>
        <v>0</v>
      </c>
      <c r="H34" s="71">
        <f>SUM(D34:G34)</f>
        <v>0</v>
      </c>
    </row>
    <row r="35" spans="2:8" x14ac:dyDescent="0.4">
      <c r="B35" s="68" t="s">
        <v>25</v>
      </c>
      <c r="C35" s="69"/>
      <c r="D35" s="72">
        <f>+D30</f>
        <v>0</v>
      </c>
      <c r="E35" s="72">
        <f t="shared" ref="E35:G35" si="6">+E30</f>
        <v>0</v>
      </c>
      <c r="F35" s="72">
        <f t="shared" si="6"/>
        <v>0</v>
      </c>
      <c r="G35" s="72">
        <f t="shared" si="6"/>
        <v>0</v>
      </c>
      <c r="H35" s="73">
        <f>SUM(D35:G35)</f>
        <v>0</v>
      </c>
    </row>
    <row r="36" spans="2:8" s="8" customFormat="1" x14ac:dyDescent="0.4">
      <c r="B36" s="74" t="s">
        <v>28</v>
      </c>
      <c r="C36" s="75"/>
      <c r="D36" s="76">
        <f>D34-D35</f>
        <v>0</v>
      </c>
      <c r="E36" s="76">
        <f t="shared" ref="E36:H36" si="7">E34-E35</f>
        <v>0</v>
      </c>
      <c r="F36" s="76">
        <f t="shared" si="7"/>
        <v>0</v>
      </c>
      <c r="G36" s="76">
        <f t="shared" si="7"/>
        <v>0</v>
      </c>
      <c r="H36" s="77">
        <f t="shared" si="7"/>
        <v>0</v>
      </c>
    </row>
    <row r="37" spans="2:8" x14ac:dyDescent="0.4">
      <c r="B37" s="68"/>
      <c r="C37" s="69"/>
      <c r="D37" s="70"/>
      <c r="E37" s="70"/>
      <c r="F37" s="70"/>
      <c r="G37" s="70"/>
      <c r="H37" s="71"/>
    </row>
    <row r="38" spans="2:8" x14ac:dyDescent="0.4">
      <c r="B38" s="74" t="s">
        <v>29</v>
      </c>
      <c r="C38" s="69"/>
      <c r="D38" s="70"/>
      <c r="E38" s="70"/>
      <c r="F38" s="70"/>
      <c r="G38" s="70"/>
      <c r="H38" s="71"/>
    </row>
    <row r="39" spans="2:8" x14ac:dyDescent="0.4">
      <c r="B39" s="68" t="s">
        <v>14</v>
      </c>
      <c r="C39" s="69"/>
      <c r="D39" s="70">
        <f>+D25</f>
        <v>0</v>
      </c>
      <c r="E39" s="70">
        <f t="shared" ref="E39:G39" si="8">+E25</f>
        <v>0</v>
      </c>
      <c r="F39" s="70">
        <f t="shared" si="8"/>
        <v>0</v>
      </c>
      <c r="G39" s="70">
        <f t="shared" si="8"/>
        <v>0</v>
      </c>
      <c r="H39" s="71">
        <f>SUM(D39:G39)</f>
        <v>0</v>
      </c>
    </row>
    <row r="40" spans="2:8" x14ac:dyDescent="0.4">
      <c r="B40" s="68" t="s">
        <v>15</v>
      </c>
      <c r="C40" s="69"/>
      <c r="D40" s="70">
        <f t="shared" ref="D40:G41" si="9">+D26</f>
        <v>0</v>
      </c>
      <c r="E40" s="70">
        <f t="shared" si="9"/>
        <v>0</v>
      </c>
      <c r="F40" s="70">
        <f t="shared" si="9"/>
        <v>0</v>
      </c>
      <c r="G40" s="70">
        <f t="shared" si="9"/>
        <v>0</v>
      </c>
      <c r="H40" s="71">
        <f>SUM(D40:G40)</f>
        <v>0</v>
      </c>
    </row>
    <row r="41" spans="2:8" x14ac:dyDescent="0.4">
      <c r="B41" s="68" t="s">
        <v>18</v>
      </c>
      <c r="C41" s="69"/>
      <c r="D41" s="70">
        <f t="shared" si="9"/>
        <v>0</v>
      </c>
      <c r="E41" s="70">
        <f t="shared" si="9"/>
        <v>0</v>
      </c>
      <c r="F41" s="70">
        <f t="shared" si="9"/>
        <v>0</v>
      </c>
      <c r="G41" s="70">
        <f t="shared" si="9"/>
        <v>0</v>
      </c>
      <c r="H41" s="71">
        <f>SUM(D41:G41)</f>
        <v>0</v>
      </c>
    </row>
    <row r="42" spans="2:8" x14ac:dyDescent="0.4">
      <c r="B42" s="68" t="s">
        <v>30</v>
      </c>
      <c r="C42" s="69"/>
      <c r="D42" s="72">
        <f>D29-D30</f>
        <v>0</v>
      </c>
      <c r="E42" s="72">
        <f t="shared" ref="E42:G42" si="10">E29-E30</f>
        <v>0</v>
      </c>
      <c r="F42" s="72">
        <f t="shared" si="10"/>
        <v>0</v>
      </c>
      <c r="G42" s="72">
        <f t="shared" si="10"/>
        <v>0</v>
      </c>
      <c r="H42" s="73">
        <f>SUM(D42:G42)</f>
        <v>0</v>
      </c>
    </row>
    <row r="43" spans="2:8" x14ac:dyDescent="0.4">
      <c r="B43" s="78" t="s">
        <v>28</v>
      </c>
      <c r="C43" s="79"/>
      <c r="D43" s="80">
        <f>SUM(D39:D42)</f>
        <v>0</v>
      </c>
      <c r="E43" s="80">
        <f t="shared" ref="E43:H43" si="11">SUM(E39:E42)</f>
        <v>0</v>
      </c>
      <c r="F43" s="80">
        <f t="shared" si="11"/>
        <v>0</v>
      </c>
      <c r="G43" s="80">
        <f t="shared" si="11"/>
        <v>0</v>
      </c>
      <c r="H43" s="81">
        <f t="shared" si="11"/>
        <v>0</v>
      </c>
    </row>
    <row r="44" spans="2:8" x14ac:dyDescent="0.4">
      <c r="B44" s="23"/>
      <c r="C44" s="23"/>
      <c r="D44" s="23"/>
      <c r="E44" s="23"/>
      <c r="F44" s="23"/>
      <c r="G44" s="23"/>
      <c r="H44" s="25"/>
    </row>
    <row r="45" spans="2:8" x14ac:dyDescent="0.4">
      <c r="B45" s="23" t="s">
        <v>33</v>
      </c>
      <c r="C45" s="23"/>
      <c r="D45" s="28">
        <f>IF(D$43&lt;&gt;0,D43/D$24,0)</f>
        <v>0</v>
      </c>
      <c r="E45" s="28">
        <f t="shared" ref="E45:H45" si="12">IF(E$43&lt;&gt;0,E43/E$24,0)</f>
        <v>0</v>
      </c>
      <c r="F45" s="28">
        <f t="shared" si="12"/>
        <v>0</v>
      </c>
      <c r="G45" s="28">
        <f t="shared" si="12"/>
        <v>0</v>
      </c>
      <c r="H45" s="28">
        <f t="shared" si="12"/>
        <v>0</v>
      </c>
    </row>
    <row r="46" spans="2:8" x14ac:dyDescent="0.4">
      <c r="B46" s="23" t="s">
        <v>34</v>
      </c>
      <c r="C46" s="23"/>
      <c r="D46" s="28">
        <f>IF(D$43&lt;&gt;0,1-D45,0)</f>
        <v>0</v>
      </c>
      <c r="E46" s="28">
        <f t="shared" ref="E46:H46" si="13">IF(E$43&lt;&gt;0,1-E45,0)</f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</row>
    <row r="47" spans="2:8" x14ac:dyDescent="0.4">
      <c r="B47" s="15"/>
      <c r="C47" s="15"/>
      <c r="D47" s="15"/>
      <c r="E47" s="15"/>
      <c r="F47" s="15"/>
      <c r="G47" s="15"/>
      <c r="H47" s="16"/>
    </row>
    <row r="48" spans="2:8" ht="28.2" customHeight="1" x14ac:dyDescent="0.4">
      <c r="B48" s="56" t="s">
        <v>52</v>
      </c>
      <c r="C48" s="57"/>
      <c r="D48" s="57"/>
      <c r="E48" s="57"/>
      <c r="F48" s="57"/>
      <c r="G48" s="57"/>
      <c r="H48" s="58"/>
    </row>
    <row r="49" spans="2:8" x14ac:dyDescent="0.4">
      <c r="B49" s="33" t="s">
        <v>41</v>
      </c>
      <c r="C49" s="34"/>
      <c r="D49" s="34"/>
      <c r="E49" s="82" t="s">
        <v>60</v>
      </c>
      <c r="F49" s="34"/>
      <c r="G49" s="34"/>
      <c r="H49" s="35"/>
    </row>
    <row r="50" spans="2:8" x14ac:dyDescent="0.4">
      <c r="B50" s="33" t="s">
        <v>42</v>
      </c>
      <c r="C50" s="34"/>
      <c r="D50" s="34"/>
      <c r="E50" s="82" t="s">
        <v>61</v>
      </c>
      <c r="F50" s="34"/>
      <c r="G50" s="34"/>
      <c r="H50" s="35"/>
    </row>
    <row r="51" spans="2:8" x14ac:dyDescent="0.4">
      <c r="B51" s="52" t="s">
        <v>51</v>
      </c>
      <c r="C51" s="49"/>
      <c r="D51" s="49"/>
      <c r="E51" s="50" t="s">
        <v>62</v>
      </c>
      <c r="F51" s="49"/>
      <c r="G51" s="49"/>
      <c r="H51" s="53"/>
    </row>
    <row r="52" spans="2:8" hidden="1" x14ac:dyDescent="0.4">
      <c r="E52" s="51"/>
    </row>
    <row r="53" spans="2:8" x14ac:dyDescent="0.4">
      <c r="B53" s="36" t="s">
        <v>56</v>
      </c>
      <c r="C53" s="37"/>
      <c r="D53" s="37"/>
      <c r="E53" s="83" t="s">
        <v>57</v>
      </c>
      <c r="F53" s="37"/>
      <c r="G53" s="54"/>
      <c r="H53" s="55"/>
    </row>
    <row r="54" spans="2:8" x14ac:dyDescent="0.4">
      <c r="B54" s="59" t="s">
        <v>58</v>
      </c>
      <c r="C54" s="60"/>
      <c r="D54" s="60"/>
      <c r="E54" s="60"/>
      <c r="F54" s="60"/>
      <c r="G54" s="60"/>
      <c r="H54" s="61"/>
    </row>
  </sheetData>
  <sheetProtection algorithmName="SHA-512" hashValue="w7IJb6iLgpOn5lsl8Rb/1YT1PFkx56hWfT+LF6MjYWwHYgyHMRZURiD0/N12qpxbV1Bu0JpJpV1VLJyKnugBcg==" saltValue="rq8C+iwA183cMZnHu8P7qw==" spinCount="100000" sheet="1" objects="1" scenarios="1" selectLockedCells="1"/>
  <mergeCells count="5">
    <mergeCell ref="B48:H48"/>
    <mergeCell ref="B1:H1"/>
    <mergeCell ref="B2:H2"/>
    <mergeCell ref="E6:H6"/>
    <mergeCell ref="B54:H54"/>
  </mergeCells>
  <dataValidations xWindow="795" yWindow="724" count="4">
    <dataValidation type="whole" errorStyle="information" allowBlank="1" showInputMessage="1" showErrorMessage="1" errorTitle="Foutmelding" error="Een heel getal tussen 0 en 999.999" sqref="C5">
      <formula1>0</formula1>
      <formula2>999999</formula2>
    </dataValidation>
    <dataValidation type="decimal" errorStyle="information" allowBlank="1" showInputMessage="1" showErrorMessage="1" errorTitle="Foutmelding uren" error="Geef de wekelijkse arbeidsuren op._x000a_" sqref="C6">
      <formula1>0</formula1>
      <formula2>60</formula2>
    </dataValidation>
    <dataValidation type="decimal" allowBlank="1" showInputMessage="1" showErrorMessage="1" errorTitle="Fout" error="Voer een uurtarief in tussen 5,00 en 15,00" promptTitle="Voer het uurtarief" prompt="Voer het uurtarief in wat de kinderopvangorganisatie in rekening brengt_x000a_" sqref="D14:G14">
      <formula1>5</formula1>
      <formula2>15</formula2>
    </dataValidation>
    <dataValidation type="decimal" allowBlank="1" showInputMessage="1" showErrorMessage="1" errorTitle="Fout" error="Voer hier de kinderopvanguren in , een getal tussen 0 en 260" promptTitle="Voer aantal maanduren in" prompt="Voer hier het aantal kinderopvang uren per maand in welke door de kinderopvangorganisatie in rekening wordt gebracht_x000a_" sqref="D13:G13">
      <formula1>0</formula1>
      <formula2>260</formula2>
    </dataValidation>
  </dataValidations>
  <hyperlinks>
    <hyperlink ref="B2" r:id="rId1"/>
    <hyperlink ref="E50" r:id="rId2"/>
    <hyperlink ref="E51" r:id="rId3"/>
    <hyperlink ref="E53" r:id="rId4"/>
  </hyperlinks>
  <pageMargins left="0.7" right="0.7" top="0.75" bottom="0.75" header="0.3" footer="0.3"/>
  <pageSetup paperSize="9" scale="66" fitToHeight="0" orientation="portrait" horizontalDpi="4294967295" verticalDpi="4294967295" r:id="rId5"/>
  <extLst>
    <ext xmlns:x14="http://schemas.microsoft.com/office/spreadsheetml/2009/9/main" uri="{CCE6A557-97BC-4b89-ADB6-D9C93CAAB3DF}">
      <x14:dataValidations xmlns:xm="http://schemas.microsoft.com/office/excel/2006/main" xWindow="795" yWindow="724" count="1">
        <x14:dataValidation type="list" allowBlank="1" showInputMessage="1" showErrorMessage="1" promptTitle="Selecteer opvangvorm" prompt="Selecteer opvangvorm KDV (kinderdagverblijf) of BSO (buitenschoolse opvang)">
          <x14:formula1>
            <xm:f>basisinfo!$A$1:$A$3</xm:f>
          </x14:formula1>
          <xm:sqref>D12:G12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B1" workbookViewId="0">
      <selection activeCell="C2" sqref="C2:D70"/>
    </sheetView>
  </sheetViews>
  <sheetFormatPr defaultRowHeight="14.4" x14ac:dyDescent="0.3"/>
  <cols>
    <col min="1" max="1" width="32.21875" style="4" bestFit="1" customWidth="1"/>
    <col min="2" max="2" width="36.33203125" style="3" bestFit="1" customWidth="1"/>
    <col min="3" max="3" width="34.21875" style="2" bestFit="1" customWidth="1"/>
    <col min="4" max="4" width="43.6640625" style="2" bestFit="1" customWidth="1"/>
  </cols>
  <sheetData>
    <row r="1" spans="1:4" x14ac:dyDescent="0.3">
      <c r="A1" s="4" t="s">
        <v>32</v>
      </c>
      <c r="B1" s="3" t="s">
        <v>0</v>
      </c>
      <c r="C1" s="2" t="s">
        <v>1</v>
      </c>
      <c r="D1" s="2" t="s">
        <v>2</v>
      </c>
    </row>
    <row r="2" spans="1:4" x14ac:dyDescent="0.3">
      <c r="A2">
        <v>0</v>
      </c>
      <c r="B2" s="13">
        <v>20584</v>
      </c>
      <c r="C2" s="2">
        <v>96</v>
      </c>
      <c r="D2" s="2">
        <v>96</v>
      </c>
    </row>
    <row r="3" spans="1:4" x14ac:dyDescent="0.3">
      <c r="A3" s="13">
        <v>20585</v>
      </c>
      <c r="B3" s="13">
        <v>21955</v>
      </c>
      <c r="C3" s="2">
        <v>96</v>
      </c>
      <c r="D3" s="2">
        <v>96</v>
      </c>
    </row>
    <row r="4" spans="1:4" x14ac:dyDescent="0.3">
      <c r="A4" s="13">
        <v>21956</v>
      </c>
      <c r="B4" s="13">
        <v>23324</v>
      </c>
      <c r="C4" s="2">
        <v>96</v>
      </c>
      <c r="D4" s="2">
        <v>96</v>
      </c>
    </row>
    <row r="5" spans="1:4" x14ac:dyDescent="0.3">
      <c r="A5" s="13">
        <v>23325</v>
      </c>
      <c r="B5" s="13">
        <v>24696</v>
      </c>
      <c r="C5" s="2">
        <v>96</v>
      </c>
      <c r="D5" s="2">
        <v>96</v>
      </c>
    </row>
    <row r="6" spans="1:4" x14ac:dyDescent="0.3">
      <c r="A6" s="13">
        <v>24697</v>
      </c>
      <c r="B6" s="13">
        <v>26066</v>
      </c>
      <c r="C6" s="2">
        <v>96</v>
      </c>
      <c r="D6" s="2">
        <v>96</v>
      </c>
    </row>
    <row r="7" spans="1:4" x14ac:dyDescent="0.3">
      <c r="A7" s="13">
        <v>26067</v>
      </c>
      <c r="B7" s="13">
        <v>27437</v>
      </c>
      <c r="C7" s="2">
        <v>95.5</v>
      </c>
      <c r="D7" s="2">
        <v>95.6</v>
      </c>
    </row>
    <row r="8" spans="1:4" x14ac:dyDescent="0.3">
      <c r="A8" s="13">
        <v>27438</v>
      </c>
      <c r="B8" s="13">
        <v>28807</v>
      </c>
      <c r="C8" s="2">
        <v>94.399999999999991</v>
      </c>
      <c r="D8" s="2">
        <v>95.399999999999991</v>
      </c>
    </row>
    <row r="9" spans="1:4" x14ac:dyDescent="0.3">
      <c r="A9" s="13">
        <v>28808</v>
      </c>
      <c r="B9" s="13">
        <v>30174</v>
      </c>
      <c r="C9" s="2">
        <v>93.4</v>
      </c>
      <c r="D9" s="2">
        <v>95.199999999999989</v>
      </c>
    </row>
    <row r="10" spans="1:4" x14ac:dyDescent="0.3">
      <c r="A10" s="13">
        <v>30175</v>
      </c>
      <c r="B10" s="13">
        <v>31648</v>
      </c>
      <c r="C10" s="2">
        <v>92.5</v>
      </c>
      <c r="D10" s="2">
        <v>95</v>
      </c>
    </row>
    <row r="11" spans="1:4" x14ac:dyDescent="0.3">
      <c r="A11" s="13">
        <v>31649</v>
      </c>
      <c r="B11" s="13">
        <v>33120</v>
      </c>
      <c r="C11" s="2">
        <v>91.9</v>
      </c>
      <c r="D11" s="2">
        <v>94.899999999999991</v>
      </c>
    </row>
    <row r="12" spans="1:4" x14ac:dyDescent="0.3">
      <c r="A12" s="13">
        <v>33121</v>
      </c>
      <c r="B12" s="13">
        <v>34596</v>
      </c>
      <c r="C12" s="2">
        <v>90.9</v>
      </c>
      <c r="D12" s="2">
        <v>94.699999999999989</v>
      </c>
    </row>
    <row r="13" spans="1:4" x14ac:dyDescent="0.3">
      <c r="A13" s="13">
        <v>34597</v>
      </c>
      <c r="B13" s="13">
        <v>36068</v>
      </c>
      <c r="C13" s="2">
        <v>90.4</v>
      </c>
      <c r="D13" s="2">
        <v>94.5</v>
      </c>
    </row>
    <row r="14" spans="1:4" x14ac:dyDescent="0.3">
      <c r="A14" s="13">
        <v>36069</v>
      </c>
      <c r="B14" s="13">
        <v>37546</v>
      </c>
      <c r="C14" s="2">
        <v>89.5</v>
      </c>
      <c r="D14" s="2">
        <v>94.5</v>
      </c>
    </row>
    <row r="15" spans="1:4" x14ac:dyDescent="0.3">
      <c r="A15" s="13">
        <v>37547</v>
      </c>
      <c r="B15" s="13">
        <v>39019</v>
      </c>
      <c r="C15" s="2">
        <v>88.7</v>
      </c>
      <c r="D15" s="2">
        <v>94.5</v>
      </c>
    </row>
    <row r="16" spans="1:4" x14ac:dyDescent="0.3">
      <c r="A16" s="13">
        <v>39020</v>
      </c>
      <c r="B16" s="13">
        <v>40528</v>
      </c>
      <c r="C16" s="2">
        <v>88.1</v>
      </c>
      <c r="D16" s="2">
        <v>94.5</v>
      </c>
    </row>
    <row r="17" spans="1:4" x14ac:dyDescent="0.3">
      <c r="A17" s="13">
        <v>40529</v>
      </c>
      <c r="B17" s="13">
        <v>42039</v>
      </c>
      <c r="C17" s="2">
        <v>87.3</v>
      </c>
      <c r="D17" s="2">
        <v>94.5</v>
      </c>
    </row>
    <row r="18" spans="1:4" x14ac:dyDescent="0.3">
      <c r="A18" s="13">
        <v>42040</v>
      </c>
      <c r="B18" s="13">
        <v>43550</v>
      </c>
      <c r="C18" s="2">
        <v>86.6</v>
      </c>
      <c r="D18" s="2">
        <v>94.5</v>
      </c>
    </row>
    <row r="19" spans="1:4" x14ac:dyDescent="0.3">
      <c r="A19" s="13">
        <v>43551</v>
      </c>
      <c r="B19" s="13">
        <v>45061</v>
      </c>
      <c r="C19" s="2">
        <v>85.9</v>
      </c>
      <c r="D19" s="2">
        <v>94.5</v>
      </c>
    </row>
    <row r="20" spans="1:4" x14ac:dyDescent="0.3">
      <c r="A20" s="13">
        <v>45062</v>
      </c>
      <c r="B20" s="13">
        <v>46575</v>
      </c>
      <c r="C20" s="2">
        <v>85</v>
      </c>
      <c r="D20" s="2">
        <v>94.5</v>
      </c>
    </row>
    <row r="21" spans="1:4" x14ac:dyDescent="0.3">
      <c r="A21" s="13">
        <v>46576</v>
      </c>
      <c r="B21" s="13">
        <v>48086</v>
      </c>
      <c r="C21" s="2">
        <v>84.5</v>
      </c>
      <c r="D21" s="2">
        <v>94.5</v>
      </c>
    </row>
    <row r="22" spans="1:4" x14ac:dyDescent="0.3">
      <c r="A22" s="13">
        <v>48087</v>
      </c>
      <c r="B22" s="13">
        <v>49596</v>
      </c>
      <c r="C22" s="2">
        <v>83.7</v>
      </c>
      <c r="D22" s="2">
        <v>94.5</v>
      </c>
    </row>
    <row r="23" spans="1:4" x14ac:dyDescent="0.3">
      <c r="A23" s="13">
        <v>49597</v>
      </c>
      <c r="B23" s="13">
        <v>51108</v>
      </c>
      <c r="C23" s="2">
        <v>83</v>
      </c>
      <c r="D23" s="2">
        <v>94.5</v>
      </c>
    </row>
    <row r="24" spans="1:4" x14ac:dyDescent="0.3">
      <c r="A24" s="13">
        <v>51109</v>
      </c>
      <c r="B24" s="13">
        <v>52759</v>
      </c>
      <c r="C24" s="2">
        <v>82.1</v>
      </c>
      <c r="D24" s="2">
        <v>94.5</v>
      </c>
    </row>
    <row r="25" spans="1:4" x14ac:dyDescent="0.3">
      <c r="A25" s="13">
        <v>52760</v>
      </c>
      <c r="B25" s="13">
        <v>55998</v>
      </c>
      <c r="C25" s="2">
        <v>80.600000000000009</v>
      </c>
      <c r="D25" s="2">
        <v>94.5</v>
      </c>
    </row>
    <row r="26" spans="1:4" x14ac:dyDescent="0.3">
      <c r="A26" s="13">
        <v>55999</v>
      </c>
      <c r="B26" s="13">
        <v>59235</v>
      </c>
      <c r="C26" s="2">
        <v>79.800000000000011</v>
      </c>
      <c r="D26" s="2">
        <v>94.1</v>
      </c>
    </row>
    <row r="27" spans="1:4" x14ac:dyDescent="0.3">
      <c r="A27" s="13">
        <v>59236</v>
      </c>
      <c r="B27" s="13">
        <v>62474</v>
      </c>
      <c r="C27" s="2">
        <v>78.7</v>
      </c>
      <c r="D27" s="2">
        <v>93.5</v>
      </c>
    </row>
    <row r="28" spans="1:4" x14ac:dyDescent="0.3">
      <c r="A28" s="13">
        <v>62475</v>
      </c>
      <c r="B28" s="13">
        <v>65714</v>
      </c>
      <c r="C28" s="2">
        <v>76.400000000000006</v>
      </c>
      <c r="D28" s="2">
        <v>93.100000000000009</v>
      </c>
    </row>
    <row r="29" spans="1:4" x14ac:dyDescent="0.3">
      <c r="A29" s="13">
        <v>65715</v>
      </c>
      <c r="B29" s="13">
        <v>68951</v>
      </c>
      <c r="C29" s="2">
        <v>74.099999999999994</v>
      </c>
      <c r="D29" s="2">
        <v>92.800000000000011</v>
      </c>
    </row>
    <row r="30" spans="1:4" x14ac:dyDescent="0.3">
      <c r="A30" s="13">
        <v>68952</v>
      </c>
      <c r="B30" s="13">
        <v>72192</v>
      </c>
      <c r="C30" s="2">
        <v>71.899999999999991</v>
      </c>
      <c r="D30" s="2">
        <v>92.100000000000009</v>
      </c>
    </row>
    <row r="31" spans="1:4" x14ac:dyDescent="0.3">
      <c r="A31" s="13">
        <v>72193</v>
      </c>
      <c r="B31" s="13">
        <v>75430</v>
      </c>
      <c r="C31" s="2">
        <v>69.399999999999991</v>
      </c>
      <c r="D31" s="2">
        <v>91.600000000000009</v>
      </c>
    </row>
    <row r="32" spans="1:4" x14ac:dyDescent="0.3">
      <c r="A32" s="13">
        <v>75431</v>
      </c>
      <c r="B32" s="13">
        <v>78669</v>
      </c>
      <c r="C32" s="2">
        <v>67.100000000000009</v>
      </c>
      <c r="D32" s="2">
        <v>91.100000000000009</v>
      </c>
    </row>
    <row r="33" spans="1:4" x14ac:dyDescent="0.3">
      <c r="A33" s="13">
        <v>78670</v>
      </c>
      <c r="B33" s="13">
        <v>81909</v>
      </c>
      <c r="C33" s="2">
        <v>64.900000000000006</v>
      </c>
      <c r="D33" s="2">
        <v>90.4</v>
      </c>
    </row>
    <row r="34" spans="1:4" x14ac:dyDescent="0.3">
      <c r="A34" s="13">
        <v>81910</v>
      </c>
      <c r="B34" s="13">
        <v>85146</v>
      </c>
      <c r="C34" s="2">
        <v>62.5</v>
      </c>
      <c r="D34" s="2">
        <v>89.8</v>
      </c>
    </row>
    <row r="35" spans="1:4" x14ac:dyDescent="0.3">
      <c r="A35" s="13">
        <v>85147</v>
      </c>
      <c r="B35" s="13">
        <v>88388</v>
      </c>
      <c r="C35" s="2">
        <v>60.3</v>
      </c>
      <c r="D35" s="2">
        <v>89.4</v>
      </c>
    </row>
    <row r="36" spans="1:4" x14ac:dyDescent="0.3">
      <c r="A36" s="13">
        <v>88389</v>
      </c>
      <c r="B36" s="13">
        <v>91626</v>
      </c>
      <c r="C36" s="2">
        <v>57.8</v>
      </c>
      <c r="D36" s="2">
        <v>89.1</v>
      </c>
    </row>
    <row r="37" spans="1:4" x14ac:dyDescent="0.3">
      <c r="A37" s="13">
        <v>91627</v>
      </c>
      <c r="B37" s="13">
        <v>94863</v>
      </c>
      <c r="C37" s="2">
        <v>55.500000000000007</v>
      </c>
      <c r="D37" s="2">
        <v>88.4</v>
      </c>
    </row>
    <row r="38" spans="1:4" x14ac:dyDescent="0.3">
      <c r="A38" s="13">
        <v>94864</v>
      </c>
      <c r="B38" s="13">
        <v>98102</v>
      </c>
      <c r="C38" s="2">
        <v>53.300000000000004</v>
      </c>
      <c r="D38" s="2">
        <v>88</v>
      </c>
    </row>
    <row r="39" spans="1:4" x14ac:dyDescent="0.3">
      <c r="A39" s="13">
        <v>98103</v>
      </c>
      <c r="B39" s="13">
        <v>101405</v>
      </c>
      <c r="C39" s="2">
        <v>50.9</v>
      </c>
      <c r="D39" s="2">
        <v>87.5</v>
      </c>
    </row>
    <row r="40" spans="1:4" x14ac:dyDescent="0.3">
      <c r="A40" s="13">
        <v>101406</v>
      </c>
      <c r="B40" s="13">
        <v>104723</v>
      </c>
      <c r="C40" s="2">
        <v>48.8</v>
      </c>
      <c r="D40" s="2">
        <v>86.8</v>
      </c>
    </row>
    <row r="41" spans="1:4" x14ac:dyDescent="0.3">
      <c r="A41" s="13">
        <v>104724</v>
      </c>
      <c r="B41" s="13">
        <v>108039</v>
      </c>
      <c r="C41" s="2">
        <v>46.7</v>
      </c>
      <c r="D41" s="2">
        <v>86.3</v>
      </c>
    </row>
    <row r="42" spans="1:4" x14ac:dyDescent="0.3">
      <c r="A42" s="13">
        <v>108040</v>
      </c>
      <c r="B42" s="13">
        <v>111356</v>
      </c>
      <c r="C42" s="2">
        <v>44.6</v>
      </c>
      <c r="D42" s="2">
        <v>85.9</v>
      </c>
    </row>
    <row r="43" spans="1:4" x14ac:dyDescent="0.3">
      <c r="A43" s="13">
        <v>111357</v>
      </c>
      <c r="B43" s="13">
        <v>114671</v>
      </c>
      <c r="C43" s="2">
        <v>42.4</v>
      </c>
      <c r="D43" s="2">
        <v>85.6</v>
      </c>
    </row>
    <row r="44" spans="1:4" x14ac:dyDescent="0.3">
      <c r="A44" s="13">
        <v>114672</v>
      </c>
      <c r="B44" s="13">
        <v>117989</v>
      </c>
      <c r="C44" s="2">
        <v>40.5</v>
      </c>
      <c r="D44" s="2">
        <v>84.899999999999991</v>
      </c>
    </row>
    <row r="45" spans="1:4" x14ac:dyDescent="0.3">
      <c r="A45" s="13">
        <v>117990</v>
      </c>
      <c r="B45" s="13">
        <v>121307</v>
      </c>
      <c r="C45" s="2">
        <v>38.6</v>
      </c>
      <c r="D45" s="2">
        <v>84.3</v>
      </c>
    </row>
    <row r="46" spans="1:4" x14ac:dyDescent="0.3">
      <c r="A46" s="13">
        <v>121308</v>
      </c>
      <c r="B46" s="13">
        <v>124625</v>
      </c>
      <c r="C46" s="2">
        <v>36.700000000000003</v>
      </c>
      <c r="D46" s="2">
        <v>83.899999999999991</v>
      </c>
    </row>
    <row r="47" spans="1:4" x14ac:dyDescent="0.3">
      <c r="A47" s="13">
        <v>124626</v>
      </c>
      <c r="B47" s="13">
        <v>127938</v>
      </c>
      <c r="C47" s="2">
        <v>34.699999999999996</v>
      </c>
      <c r="D47" s="2">
        <v>83.3</v>
      </c>
    </row>
    <row r="48" spans="1:4" x14ac:dyDescent="0.3">
      <c r="A48" s="13">
        <v>127939</v>
      </c>
      <c r="B48" s="13">
        <v>131255</v>
      </c>
      <c r="C48" s="2">
        <v>33.300000000000004</v>
      </c>
      <c r="D48" s="2">
        <v>82.899999999999991</v>
      </c>
    </row>
    <row r="49" spans="1:4" x14ac:dyDescent="0.3">
      <c r="A49" s="13">
        <v>131256</v>
      </c>
      <c r="B49" s="13">
        <v>134574</v>
      </c>
      <c r="C49" s="2">
        <v>33.300000000000004</v>
      </c>
      <c r="D49" s="2">
        <v>82.199999999999989</v>
      </c>
    </row>
    <row r="50" spans="1:4" x14ac:dyDescent="0.3">
      <c r="A50" s="13">
        <v>134575</v>
      </c>
      <c r="B50" s="13">
        <v>137889</v>
      </c>
      <c r="C50" s="2">
        <v>33.300000000000004</v>
      </c>
      <c r="D50" s="2">
        <v>81.599999999999994</v>
      </c>
    </row>
    <row r="51" spans="1:4" x14ac:dyDescent="0.3">
      <c r="A51" s="13">
        <v>137890</v>
      </c>
      <c r="B51" s="13">
        <v>141206</v>
      </c>
      <c r="C51" s="2">
        <v>33.300000000000004</v>
      </c>
      <c r="D51" s="2">
        <v>80.600000000000009</v>
      </c>
    </row>
    <row r="52" spans="1:4" x14ac:dyDescent="0.3">
      <c r="A52" s="13">
        <v>141207</v>
      </c>
      <c r="B52" s="13">
        <v>144522</v>
      </c>
      <c r="C52" s="2">
        <v>33.300000000000004</v>
      </c>
      <c r="D52" s="2">
        <v>80.300000000000011</v>
      </c>
    </row>
    <row r="53" spans="1:4" x14ac:dyDescent="0.3">
      <c r="A53" s="13">
        <v>144523</v>
      </c>
      <c r="B53" s="13">
        <v>147840</v>
      </c>
      <c r="C53" s="2">
        <v>33.300000000000004</v>
      </c>
      <c r="D53" s="2">
        <v>79.5</v>
      </c>
    </row>
    <row r="54" spans="1:4" x14ac:dyDescent="0.3">
      <c r="A54" s="13">
        <v>147841</v>
      </c>
      <c r="B54" s="13">
        <v>151160</v>
      </c>
      <c r="C54" s="2">
        <v>33.300000000000004</v>
      </c>
      <c r="D54" s="2">
        <v>78.600000000000009</v>
      </c>
    </row>
    <row r="55" spans="1:4" x14ac:dyDescent="0.3">
      <c r="A55" s="13">
        <v>151161</v>
      </c>
      <c r="B55" s="13">
        <v>154474</v>
      </c>
      <c r="C55" s="2">
        <v>33.300000000000004</v>
      </c>
      <c r="D55" s="2">
        <v>78</v>
      </c>
    </row>
    <row r="56" spans="1:4" x14ac:dyDescent="0.3">
      <c r="A56" s="13">
        <v>154475</v>
      </c>
      <c r="B56" s="13">
        <v>157791</v>
      </c>
      <c r="C56" s="2">
        <v>33.300000000000004</v>
      </c>
      <c r="D56" s="2">
        <v>77.100000000000009</v>
      </c>
    </row>
    <row r="57" spans="1:4" x14ac:dyDescent="0.3">
      <c r="A57" s="13">
        <v>157792</v>
      </c>
      <c r="B57" s="13">
        <v>161106</v>
      </c>
      <c r="C57" s="2">
        <v>33.300000000000004</v>
      </c>
      <c r="D57" s="2">
        <v>76.599999999999994</v>
      </c>
    </row>
    <row r="58" spans="1:4" x14ac:dyDescent="0.3">
      <c r="A58" s="13">
        <v>161107</v>
      </c>
      <c r="B58" s="13">
        <v>164425</v>
      </c>
      <c r="C58" s="2">
        <v>33.300000000000004</v>
      </c>
      <c r="D58" s="2">
        <v>75.8</v>
      </c>
    </row>
    <row r="59" spans="1:4" x14ac:dyDescent="0.3">
      <c r="A59" s="13">
        <v>164426</v>
      </c>
      <c r="B59" s="13">
        <v>167743</v>
      </c>
      <c r="C59" s="2">
        <v>33.300000000000004</v>
      </c>
      <c r="D59" s="2">
        <v>75.099999999999994</v>
      </c>
    </row>
    <row r="60" spans="1:4" x14ac:dyDescent="0.3">
      <c r="A60" s="13">
        <v>167744</v>
      </c>
      <c r="B60" s="13">
        <v>171059</v>
      </c>
      <c r="C60" s="2">
        <v>33.300000000000004</v>
      </c>
      <c r="D60" s="2">
        <v>74.400000000000006</v>
      </c>
    </row>
    <row r="61" spans="1:4" x14ac:dyDescent="0.3">
      <c r="A61" s="13">
        <v>171060</v>
      </c>
      <c r="B61" s="13">
        <v>174376</v>
      </c>
      <c r="C61" s="2">
        <v>33.300000000000004</v>
      </c>
      <c r="D61" s="2">
        <v>73.400000000000006</v>
      </c>
    </row>
    <row r="62" spans="1:4" x14ac:dyDescent="0.3">
      <c r="A62" s="13">
        <v>174377</v>
      </c>
      <c r="B62" s="13">
        <v>177689</v>
      </c>
      <c r="C62" s="2">
        <v>33.300000000000004</v>
      </c>
      <c r="D62" s="2">
        <v>72.899999999999991</v>
      </c>
    </row>
    <row r="63" spans="1:4" x14ac:dyDescent="0.3">
      <c r="A63" s="13">
        <v>177690</v>
      </c>
      <c r="B63" s="13">
        <v>181009</v>
      </c>
      <c r="C63" s="2">
        <v>33.300000000000004</v>
      </c>
      <c r="D63" s="2">
        <v>72.2</v>
      </c>
    </row>
    <row r="64" spans="1:4" x14ac:dyDescent="0.3">
      <c r="A64" s="13">
        <v>181010</v>
      </c>
      <c r="B64" s="13">
        <v>184324</v>
      </c>
      <c r="C64" s="2">
        <v>33.300000000000004</v>
      </c>
      <c r="D64" s="2">
        <v>71.399999999999991</v>
      </c>
    </row>
    <row r="65" spans="1:4" x14ac:dyDescent="0.3">
      <c r="A65" s="13">
        <v>184325</v>
      </c>
      <c r="B65" s="13">
        <v>187642</v>
      </c>
      <c r="C65" s="2">
        <v>33.300000000000004</v>
      </c>
      <c r="D65" s="2">
        <v>70.7</v>
      </c>
    </row>
    <row r="66" spans="1:4" x14ac:dyDescent="0.3">
      <c r="A66" s="13">
        <v>187643</v>
      </c>
      <c r="B66" s="13">
        <v>190960</v>
      </c>
      <c r="C66" s="2">
        <v>33.300000000000004</v>
      </c>
      <c r="D66" s="2">
        <v>70.099999999999994</v>
      </c>
    </row>
    <row r="67" spans="1:4" x14ac:dyDescent="0.3">
      <c r="A67" s="13">
        <v>190961</v>
      </c>
      <c r="B67" s="13">
        <v>194275</v>
      </c>
      <c r="C67" s="2">
        <v>33.300000000000004</v>
      </c>
      <c r="D67" s="2">
        <v>69.3</v>
      </c>
    </row>
    <row r="68" spans="1:4" x14ac:dyDescent="0.3">
      <c r="A68" s="13">
        <v>194276</v>
      </c>
      <c r="B68" s="13">
        <v>197593</v>
      </c>
      <c r="C68" s="2">
        <v>33.300000000000004</v>
      </c>
      <c r="D68" s="2">
        <v>68.5</v>
      </c>
    </row>
    <row r="69" spans="1:4" x14ac:dyDescent="0.3">
      <c r="A69" s="13">
        <v>197594</v>
      </c>
      <c r="B69" s="13">
        <v>200908</v>
      </c>
      <c r="C69" s="2">
        <v>33.300000000000004</v>
      </c>
      <c r="D69" s="2">
        <v>68</v>
      </c>
    </row>
    <row r="70" spans="1:4" x14ac:dyDescent="0.3">
      <c r="A70" s="13">
        <v>200909</v>
      </c>
      <c r="B70"/>
      <c r="C70" s="2">
        <v>33.300000000000004</v>
      </c>
      <c r="D70" s="2">
        <v>67.100000000000009</v>
      </c>
    </row>
    <row r="71" spans="1:4" x14ac:dyDescent="0.3">
      <c r="A71" s="5">
        <v>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2" sqref="B12"/>
    </sheetView>
  </sheetViews>
  <sheetFormatPr defaultRowHeight="14.4" x14ac:dyDescent="0.3"/>
  <cols>
    <col min="1" max="1" width="13.6640625" bestFit="1" customWidth="1"/>
  </cols>
  <sheetData>
    <row r="1" spans="1:6" x14ac:dyDescent="0.3">
      <c r="A1" t="s">
        <v>43</v>
      </c>
      <c r="D1" s="1">
        <v>8.5</v>
      </c>
      <c r="F1" s="2">
        <f>+'Kinderopvang-Wijzer'!C7</f>
        <v>0</v>
      </c>
    </row>
    <row r="2" spans="1:6" x14ac:dyDescent="0.3">
      <c r="A2" t="s">
        <v>44</v>
      </c>
      <c r="D2" s="1">
        <v>7.31</v>
      </c>
      <c r="F2" s="2">
        <f>+'Kinderopvang-Wijzer'!C8</f>
        <v>0</v>
      </c>
    </row>
    <row r="3" spans="1:6" x14ac:dyDescent="0.3">
      <c r="A3" t="s">
        <v>54</v>
      </c>
      <c r="D3" s="1">
        <v>6.52</v>
      </c>
      <c r="F3" s="2">
        <f>+'Kinderopvang-Wijzer'!C7</f>
        <v>0</v>
      </c>
    </row>
    <row r="9" spans="1:6" x14ac:dyDescent="0.3">
      <c r="C9" s="21" t="s">
        <v>3</v>
      </c>
      <c r="D9" s="21" t="s">
        <v>4</v>
      </c>
      <c r="E9" s="21" t="s">
        <v>5</v>
      </c>
      <c r="F9" s="21" t="s">
        <v>7</v>
      </c>
    </row>
    <row r="10" spans="1:6" x14ac:dyDescent="0.3">
      <c r="B10" t="s">
        <v>43</v>
      </c>
      <c r="C10" s="1">
        <f>IF('Kinderopvang-Wijzer'!D$12=basisinfo!$B10,+$D1,0)</f>
        <v>0</v>
      </c>
      <c r="D10" s="1">
        <f>IF('Kinderopvang-Wijzer'!E$12=basisinfo!$B10,+$D1,0)</f>
        <v>0</v>
      </c>
      <c r="E10" s="1">
        <f>IF('Kinderopvang-Wijzer'!F$12=basisinfo!$B10,+$D1,0)</f>
        <v>0</v>
      </c>
      <c r="F10" s="1">
        <f>IF('Kinderopvang-Wijzer'!G$12=basisinfo!$B10,+$D1,0)</f>
        <v>0</v>
      </c>
    </row>
    <row r="11" spans="1:6" x14ac:dyDescent="0.3">
      <c r="B11" t="s">
        <v>44</v>
      </c>
      <c r="C11" s="1">
        <f>IF('Kinderopvang-Wijzer'!D$12=basisinfo!$B11,+$D2,0)</f>
        <v>0</v>
      </c>
      <c r="D11" s="1">
        <f>IF('Kinderopvang-Wijzer'!E$12=basisinfo!$B11,+$D2,0)</f>
        <v>0</v>
      </c>
      <c r="E11" s="1">
        <f>IF('Kinderopvang-Wijzer'!F$12=basisinfo!$B11,+$D2,0)</f>
        <v>0</v>
      </c>
      <c r="F11" s="1">
        <f>IF('Kinderopvang-Wijzer'!G$12=basisinfo!$B11,+$D2,0)</f>
        <v>0</v>
      </c>
    </row>
    <row r="12" spans="1:6" x14ac:dyDescent="0.3">
      <c r="B12" t="s">
        <v>54</v>
      </c>
      <c r="C12" s="1">
        <f>IF('Kinderopvang-Wijzer'!D$12=basisinfo!$B12,+$D3,0)</f>
        <v>0</v>
      </c>
      <c r="D12" s="1">
        <f>IF('Kinderopvang-Wijzer'!E$12=basisinfo!$B12,+$D3,0)</f>
        <v>0</v>
      </c>
      <c r="E12" s="1">
        <f>IF('Kinderopvang-Wijzer'!F$12=basisinfo!$B12,+$D3,0)</f>
        <v>0</v>
      </c>
      <c r="F12" s="1">
        <f>IF('Kinderopvang-Wijzer'!G$12=basisinfo!$B12,+$D3,0)</f>
        <v>0</v>
      </c>
    </row>
    <row r="13" spans="1:6" x14ac:dyDescent="0.3">
      <c r="A13" t="s">
        <v>53</v>
      </c>
      <c r="C13" s="41">
        <f>SUM(C10:C12)</f>
        <v>0</v>
      </c>
      <c r="D13" s="41">
        <f t="shared" ref="D13:F13" si="0">SUM(D10:D12)</f>
        <v>0</v>
      </c>
      <c r="E13" s="41">
        <f t="shared" si="0"/>
        <v>0</v>
      </c>
      <c r="F13" s="41">
        <f t="shared" si="0"/>
        <v>0</v>
      </c>
    </row>
    <row r="14" spans="1:6" x14ac:dyDescent="0.3">
      <c r="C14" s="42"/>
      <c r="D14" s="42"/>
      <c r="E14" s="42"/>
      <c r="F14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Kinderopvang-Wijzer</vt:lpstr>
      <vt:lpstr>tabelkot2022</vt:lpstr>
      <vt:lpstr>basisinfo</vt:lpstr>
      <vt:lpstr>'Kinderopvang-Wijzer'!Afdrukbereik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2021-05-28T06:04:05Z</cp:lastPrinted>
  <dcterms:created xsi:type="dcterms:W3CDTF">2020-11-21T07:26:05Z</dcterms:created>
  <dcterms:modified xsi:type="dcterms:W3CDTF">2021-05-28T08:24:59Z</dcterms:modified>
</cp:coreProperties>
</file>